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24226"/>
  <mc:AlternateContent xmlns:mc="http://schemas.openxmlformats.org/markup-compatibility/2006">
    <mc:Choice Requires="x15">
      <x15ac:absPath xmlns:x15ac="http://schemas.microsoft.com/office/spreadsheetml/2010/11/ac" url="C:\Users\joann\OneDrive\Documents\EWELME PARISH COUNCIL\Finance\Audit 2025-26\External Audit 25-26\"/>
    </mc:Choice>
  </mc:AlternateContent>
  <xr:revisionPtr revIDLastSave="0" documentId="13_ncr:1_{4E33EDA3-F885-44C6-928C-38D84AB0C858}" xr6:coauthVersionLast="47" xr6:coauthVersionMax="47" xr10:uidLastSave="{00000000-0000-0000-0000-000000000000}"/>
  <bookViews>
    <workbookView xWindow="-108" yWindow="-108" windowWidth="23256" windowHeight="12456" xr2:uid="{00000000-000D-0000-FFFF-FFFF00000000}"/>
  </bookViews>
  <sheets>
    <sheet name="Variances" sheetId="1" r:id="rId1"/>
  </sheets>
  <definedNames>
    <definedName name="_xlnm.Print_Area" localSheetId="0">Variances!$A$1:$O$32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28" i="1" l="1"/>
  <c r="L28" i="1" s="1"/>
  <c r="N28" i="1" s="1"/>
  <c r="H26" i="1"/>
  <c r="K26" i="1" s="1"/>
  <c r="H24" i="1"/>
  <c r="L24" i="1" s="1"/>
  <c r="N24" i="1" s="1"/>
  <c r="H20" i="1"/>
  <c r="K20" i="1" s="1"/>
  <c r="H18" i="1"/>
  <c r="L18" i="1" s="1"/>
  <c r="N18" i="1" s="1"/>
  <c r="H16" i="1"/>
  <c r="L16" i="1" s="1"/>
  <c r="H14" i="1"/>
  <c r="L14" i="1" s="1"/>
  <c r="H12" i="1"/>
  <c r="L12" i="1" s="1"/>
  <c r="G28" i="1"/>
  <c r="M28" i="1" s="1"/>
  <c r="G26" i="1"/>
  <c r="M26" i="1" s="1"/>
  <c r="G24" i="1"/>
  <c r="M24" i="1" s="1"/>
  <c r="G20" i="1"/>
  <c r="M20" i="1" s="1"/>
  <c r="G18" i="1"/>
  <c r="M18" i="1"/>
  <c r="G16" i="1"/>
  <c r="M16" i="1" s="1"/>
  <c r="G14" i="1"/>
  <c r="M14" i="1" s="1"/>
  <c r="G12" i="1"/>
  <c r="M12" i="1" s="1"/>
  <c r="J12" i="1"/>
  <c r="I12" i="1"/>
  <c r="J28" i="1"/>
  <c r="I28" i="1"/>
  <c r="J26" i="1"/>
  <c r="I26" i="1"/>
  <c r="J24" i="1"/>
  <c r="I24" i="1"/>
  <c r="J20" i="1"/>
  <c r="I20" i="1"/>
  <c r="J18" i="1"/>
  <c r="I18" i="1"/>
  <c r="J16" i="1"/>
  <c r="I16" i="1"/>
  <c r="J14" i="1"/>
  <c r="I14" i="1"/>
  <c r="F22" i="1"/>
  <c r="N10" i="1" s="1"/>
  <c r="D22" i="1"/>
  <c r="K18" i="1"/>
  <c r="N14" i="1" l="1"/>
  <c r="K16" i="1"/>
  <c r="K14" i="1"/>
  <c r="L26" i="1"/>
  <c r="N26" i="1" s="1"/>
  <c r="K24" i="1"/>
  <c r="N16" i="1"/>
  <c r="H22" i="1"/>
  <c r="K22" i="1" s="1"/>
  <c r="K28" i="1"/>
  <c r="N12" i="1"/>
  <c r="K12" i="1"/>
  <c r="J22" i="1"/>
  <c r="G22" i="1"/>
  <c r="M22" i="1" s="1"/>
  <c r="I22" i="1"/>
  <c r="L20" i="1"/>
  <c r="N20" i="1" s="1"/>
  <c r="L22" i="1" l="1"/>
  <c r="N22" i="1" s="1"/>
</calcChain>
</file>

<file path=xl/sharedStrings.xml><?xml version="1.0" encoding="utf-8"?>
<sst xmlns="http://schemas.openxmlformats.org/spreadsheetml/2006/main" count="27" uniqueCount="24">
  <si>
    <t>Variance</t>
  </si>
  <si>
    <t>£</t>
  </si>
  <si>
    <t>1 Balances Brought Forward</t>
  </si>
  <si>
    <t>3 Total Other Receipts</t>
  </si>
  <si>
    <t>4 Staff Costs</t>
  </si>
  <si>
    <t>7 Balances Carried Forward</t>
  </si>
  <si>
    <t>10 Total Borrowings</t>
  </si>
  <si>
    <t>5 Loan Interest/Capital Repayment</t>
  </si>
  <si>
    <t>9 Total Fixed Assets plus Other Long Term Investments and Assets</t>
  </si>
  <si>
    <t>8 Total Cash and Short Term Investments</t>
  </si>
  <si>
    <t>%</t>
  </si>
  <si>
    <t>Explanation Required?</t>
  </si>
  <si>
    <t>2 Precept or Rates and Levies</t>
  </si>
  <si>
    <t>6 All Other Payments</t>
  </si>
  <si>
    <r>
      <t xml:space="preserve">Insert figures from Section 2 of the AGAR in all </t>
    </r>
    <r>
      <rPr>
        <b/>
        <u/>
        <sz val="10"/>
        <color indexed="62"/>
        <rFont val="Arial"/>
        <family val="2"/>
      </rPr>
      <t>Blue</t>
    </r>
    <r>
      <rPr>
        <b/>
        <sz val="10"/>
        <color indexed="10"/>
        <rFont val="Arial"/>
        <family val="2"/>
      </rPr>
      <t xml:space="preserve"> highlighted boxes </t>
    </r>
  </si>
  <si>
    <t>DO NOT OVERWRITE THE BOXES HIGHLIGHTED IN RED/GREEN</t>
  </si>
  <si>
    <t>Please ensure variance explanations are quantified to reduce the variance excluding stated items below the 15% / £500 / £100,000 threshold</t>
  </si>
  <si>
    <t>Is &gt; 15%</t>
  </si>
  <si>
    <t>Is &gt; £100,000</t>
  </si>
  <si>
    <r>
      <t xml:space="preserve">Now, please provide full explanations, including numerical values, for the following that will be flagged in the green boxes where relevant:
</t>
    </r>
    <r>
      <rPr>
        <sz val="10"/>
        <color indexed="8"/>
        <rFont val="Arial"/>
        <family val="2"/>
      </rPr>
      <t>• variances of more than 15% between totals for individual boxes (except variances of less than £500);
• variances of more than £100,000 must be explained even where this constitutes less than 15%;</t>
    </r>
  </si>
  <si>
    <r>
      <t xml:space="preserve">Explanation </t>
    </r>
    <r>
      <rPr>
        <b/>
        <u/>
        <sz val="11"/>
        <color indexed="8"/>
        <rFont val="Arial"/>
        <family val="2"/>
      </rPr>
      <t>(must include narrative and supporting figures)</t>
    </r>
    <r>
      <rPr>
        <b/>
        <sz val="11"/>
        <color theme="1"/>
        <rFont val="Arial"/>
        <family val="2"/>
      </rPr>
      <t xml:space="preserve">
</t>
    </r>
    <r>
      <rPr>
        <sz val="11"/>
        <color theme="1"/>
        <rFont val="Arial"/>
        <family val="2"/>
      </rPr>
      <t>Note: If an explanation is required for the variance of Box 4 and the explanation refers to a change in hours or a change in pay rates, please could you note the previous hours/rates and the updated hours/rates</t>
    </r>
  </si>
  <si>
    <t>Name of smaller authority: EWELME PARISH COUNCIL</t>
  </si>
  <si>
    <t>Explanation of variances 2025/26</t>
  </si>
  <si>
    <t xml:space="preserve">Ewelme PC has had a precept of £30,000 since 2015. Costs are increasing and general reserves are decreasing. In August 2020 Ewelme PC received a COVID grant for £10,000 which avoided the PC increasing their precept. Ewelme PC has a policy of holding a years precept as a general reserve. This reserve was £19,681 at 31st March 2024. The precept needed to be raised due to the increased costs and low general reserves. Also, the PC wanted to increase the size of the car park. Estimates received show the cost to be approx. £40,000. Ewelme PC would hope to receive a partial grant for these works but had earmarked £10,000 for this from the budget. Pavilion maintenance costs have significantly increased. For example, water costs have increase by 124% due to the rising cost of water and also the football team have been using the showers. Cleaning costs have increased by 32%. A lot of maintenance work was needed on the playground . Total cost for maintenance in 25-26 was £726.65. After the budget with a precept of £40,000, it is expected there is £19,000 in general reserves.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</si>
</sst>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b/>
      <sz val="14"/>
      <name val="Arial"/>
      <family val="2"/>
    </font>
    <font>
      <b/>
      <sz val="12"/>
      <name val="Arial"/>
      <family val="2"/>
    </font>
    <font>
      <b/>
      <sz val="10"/>
      <name val="Arial"/>
      <family val="2"/>
    </font>
    <font>
      <b/>
      <sz val="10"/>
      <color indexed="10"/>
      <name val="Arial"/>
      <family val="2"/>
    </font>
    <font>
      <b/>
      <u/>
      <sz val="10"/>
      <color indexed="62"/>
      <name val="Arial"/>
      <family val="2"/>
    </font>
    <font>
      <b/>
      <sz val="11"/>
      <color indexed="8"/>
      <name val="Arial"/>
      <family val="2"/>
    </font>
    <font>
      <sz val="10"/>
      <color indexed="8"/>
      <name val="Arial"/>
      <family val="2"/>
    </font>
    <font>
      <b/>
      <u/>
      <sz val="11"/>
      <color indexed="8"/>
      <name val="Arial"/>
      <family val="2"/>
    </font>
    <font>
      <sz val="11"/>
      <color theme="1"/>
      <name val="Arial"/>
      <family val="2"/>
    </font>
    <font>
      <b/>
      <sz val="11"/>
      <color rgb="FFFF0000"/>
      <name val="Arial"/>
      <family val="2"/>
    </font>
    <font>
      <b/>
      <sz val="11"/>
      <color theme="1"/>
      <name val="Arial"/>
      <family val="2"/>
    </font>
    <font>
      <sz val="10"/>
      <color theme="1"/>
      <name val="Symbol"/>
      <family val="1"/>
      <charset val="2"/>
    </font>
    <font>
      <b/>
      <sz val="14"/>
      <color rgb="FFFF0000"/>
      <name val="Arial"/>
      <family val="2"/>
    </font>
    <font>
      <b/>
      <sz val="10"/>
      <color theme="1"/>
      <name val="Arial"/>
      <family val="2"/>
    </font>
  </fonts>
  <fills count="4">
    <fill>
      <patternFill patternType="none"/>
    </fill>
    <fill>
      <patternFill patternType="gray125"/>
    </fill>
    <fill>
      <patternFill patternType="solid">
        <fgColor rgb="FF66CCFF"/>
        <bgColor indexed="64"/>
      </patternFill>
    </fill>
    <fill>
      <patternFill patternType="solid">
        <fgColor rgb="FF92D050"/>
        <bgColor indexed="64"/>
      </patternFill>
    </fill>
  </fills>
  <borders count="5">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right style="thin">
        <color indexed="64"/>
      </right>
      <top/>
      <bottom/>
      <diagonal/>
    </border>
  </borders>
  <cellStyleXfs count="1">
    <xf numFmtId="0" fontId="0" fillId="0" borderId="0"/>
  </cellStyleXfs>
  <cellXfs count="34">
    <xf numFmtId="0" fontId="0" fillId="0" borderId="0" xfId="0"/>
    <xf numFmtId="0" fontId="4" fillId="0" borderId="0" xfId="0" applyFont="1"/>
    <xf numFmtId="0" fontId="9" fillId="0" borderId="0" xfId="0" applyFont="1"/>
    <xf numFmtId="0" fontId="9" fillId="0" borderId="0" xfId="0" applyFont="1" applyAlignment="1">
      <alignment horizontal="center"/>
    </xf>
    <xf numFmtId="3" fontId="9" fillId="0" borderId="0" xfId="0" applyNumberFormat="1" applyFont="1"/>
    <xf numFmtId="10" fontId="9" fillId="0" borderId="0" xfId="0" applyNumberFormat="1" applyFont="1"/>
    <xf numFmtId="0" fontId="9" fillId="0" borderId="0" xfId="0" applyFont="1" applyAlignment="1">
      <alignment vertical="center"/>
    </xf>
    <xf numFmtId="3" fontId="3" fillId="2" borderId="1" xfId="0" applyNumberFormat="1" applyFont="1" applyFill="1" applyBorder="1" applyAlignment="1" applyProtection="1">
      <alignment horizontal="center"/>
      <protection locked="0"/>
    </xf>
    <xf numFmtId="0" fontId="2" fillId="0" borderId="0" xfId="0" applyFont="1" applyAlignment="1">
      <alignment vertical="top"/>
    </xf>
    <xf numFmtId="0" fontId="9" fillId="3" borderId="2" xfId="0" applyFont="1" applyFill="1" applyBorder="1" applyAlignment="1">
      <alignment wrapText="1"/>
    </xf>
    <xf numFmtId="0" fontId="10" fillId="0" borderId="0" xfId="0" applyFont="1"/>
    <xf numFmtId="0" fontId="9" fillId="0" borderId="0" xfId="0" applyFont="1" applyAlignment="1">
      <alignment wrapText="1"/>
    </xf>
    <xf numFmtId="0" fontId="9" fillId="0" borderId="2" xfId="0" applyFont="1" applyBorder="1" applyAlignment="1">
      <alignment wrapText="1"/>
    </xf>
    <xf numFmtId="3" fontId="3" fillId="0" borderId="0" xfId="0" applyNumberFormat="1" applyFont="1" applyAlignment="1" applyProtection="1">
      <alignment horizontal="center"/>
      <protection locked="0"/>
    </xf>
    <xf numFmtId="0" fontId="9" fillId="0" borderId="0" xfId="0" applyFont="1" applyAlignment="1">
      <alignment horizontal="left" vertical="center"/>
    </xf>
    <xf numFmtId="0" fontId="9" fillId="0" borderId="0" xfId="0" applyFont="1" applyAlignment="1">
      <alignment horizontal="left" vertical="top" wrapText="1"/>
    </xf>
    <xf numFmtId="0" fontId="11" fillId="0" borderId="0" xfId="0" applyFont="1"/>
    <xf numFmtId="0" fontId="12" fillId="0" borderId="0" xfId="0" applyFont="1" applyAlignment="1">
      <alignment horizontal="left" vertical="center" indent="2"/>
    </xf>
    <xf numFmtId="0" fontId="11" fillId="0" borderId="0" xfId="0" applyFont="1" applyAlignment="1">
      <alignment horizontal="center"/>
    </xf>
    <xf numFmtId="0" fontId="11" fillId="0" borderId="2" xfId="0" applyFont="1" applyBorder="1" applyAlignment="1">
      <alignment wrapText="1"/>
    </xf>
    <xf numFmtId="0" fontId="6" fillId="3" borderId="2" xfId="0" applyFont="1" applyFill="1" applyBorder="1" applyAlignment="1">
      <alignment wrapText="1"/>
    </xf>
    <xf numFmtId="3" fontId="3" fillId="0" borderId="1" xfId="0" applyNumberFormat="1" applyFont="1" applyBorder="1" applyAlignment="1" applyProtection="1">
      <alignment horizontal="center"/>
      <protection locked="0"/>
    </xf>
    <xf numFmtId="0" fontId="13" fillId="0" borderId="0" xfId="0" applyFont="1"/>
    <xf numFmtId="0" fontId="14" fillId="0" borderId="0" xfId="0" applyFont="1"/>
    <xf numFmtId="0" fontId="11" fillId="0" borderId="0" xfId="0" applyFont="1" applyAlignment="1">
      <alignment horizontal="center" wrapText="1"/>
    </xf>
    <xf numFmtId="0" fontId="11" fillId="0" borderId="4" xfId="0" applyFont="1" applyBorder="1" applyAlignment="1">
      <alignment horizontal="center" wrapText="1"/>
    </xf>
    <xf numFmtId="0" fontId="9" fillId="0" borderId="0" xfId="0" applyFont="1" applyAlignment="1">
      <alignment vertical="center"/>
    </xf>
    <xf numFmtId="0" fontId="9" fillId="0" borderId="0" xfId="0" applyFont="1" applyAlignment="1">
      <alignment horizontal="left" vertical="center"/>
    </xf>
    <xf numFmtId="0" fontId="9" fillId="0" borderId="0" xfId="0" applyFont="1" applyAlignment="1">
      <alignment horizontal="left" vertical="center" wrapText="1"/>
    </xf>
    <xf numFmtId="0" fontId="9" fillId="0" borderId="0" xfId="0" applyFont="1" applyAlignment="1">
      <alignment wrapText="1"/>
    </xf>
    <xf numFmtId="0" fontId="9" fillId="0" borderId="3" xfId="0" applyFont="1" applyBorder="1" applyAlignment="1">
      <alignment wrapText="1"/>
    </xf>
    <xf numFmtId="0" fontId="14" fillId="0" borderId="0" xfId="0" applyFont="1" applyAlignment="1">
      <alignment horizontal="left" vertical="center" wrapText="1"/>
    </xf>
    <xf numFmtId="0" fontId="14" fillId="0" borderId="0" xfId="0" applyFont="1" applyAlignment="1">
      <alignment horizontal="left" vertical="center"/>
    </xf>
    <xf numFmtId="0" fontId="1" fillId="0" borderId="0" xfId="0" applyFont="1" applyAlignment="1">
      <alignment horizontal="left" vertical="center"/>
    </xf>
  </cellXfs>
  <cellStyles count="1">
    <cellStyle name="Normal" xfId="0" builtinId="0"/>
  </cellStyles>
  <dxfs count="1">
    <dxf>
      <fill>
        <patternFill>
          <bgColor rgb="FFFF00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W34"/>
  <sheetViews>
    <sheetView tabSelected="1" topLeftCell="E5" workbookViewId="0">
      <selection activeCell="O12" sqref="O12"/>
    </sheetView>
  </sheetViews>
  <sheetFormatPr defaultColWidth="9.109375" defaultRowHeight="13.8" x14ac:dyDescent="0.25"/>
  <cols>
    <col min="1" max="1" width="20.109375" style="2" customWidth="1"/>
    <col min="2" max="2" width="11" style="2" customWidth="1"/>
    <col min="3" max="3" width="32.5546875" style="2" customWidth="1"/>
    <col min="4" max="4" width="9.109375" style="2"/>
    <col min="5" max="5" width="3.33203125" style="2" customWidth="1"/>
    <col min="6" max="6" width="9.109375" style="2"/>
    <col min="7" max="7" width="10.109375" style="2" customWidth="1"/>
    <col min="8" max="8" width="12.44140625" style="2" customWidth="1"/>
    <col min="9" max="11" width="9.109375" style="2" hidden="1" customWidth="1"/>
    <col min="12" max="12" width="13.33203125" style="2" customWidth="1"/>
    <col min="13" max="13" width="13.88671875" style="2" bestFit="1" customWidth="1"/>
    <col min="14" max="14" width="50.44140625" style="11" bestFit="1" customWidth="1"/>
    <col min="15" max="15" width="86" style="2" bestFit="1" customWidth="1"/>
    <col min="16" max="16384" width="9.109375" style="2"/>
  </cols>
  <sheetData>
    <row r="1" spans="1:15" ht="17.399999999999999" x14ac:dyDescent="0.25">
      <c r="A1" s="33" t="s">
        <v>22</v>
      </c>
      <c r="B1" s="27"/>
      <c r="C1" s="27"/>
      <c r="D1" s="27"/>
      <c r="E1" s="27"/>
      <c r="F1" s="27"/>
      <c r="G1" s="27"/>
      <c r="H1" s="27"/>
      <c r="I1" s="27"/>
      <c r="J1" s="27"/>
      <c r="K1" s="27"/>
      <c r="L1" s="8"/>
      <c r="M1" s="8"/>
    </row>
    <row r="2" spans="1:15" ht="15.6" x14ac:dyDescent="0.25">
      <c r="A2" s="23" t="s">
        <v>21</v>
      </c>
      <c r="B2" s="14"/>
      <c r="C2" s="13"/>
      <c r="D2" s="14"/>
      <c r="E2" s="14"/>
      <c r="F2" s="14"/>
      <c r="G2" s="14"/>
      <c r="H2" s="14"/>
      <c r="I2" s="14"/>
      <c r="J2" s="14"/>
      <c r="K2" s="14"/>
      <c r="L2" s="8"/>
      <c r="M2" s="8"/>
    </row>
    <row r="3" spans="1:15" x14ac:dyDescent="0.25">
      <c r="A3" s="1" t="s">
        <v>14</v>
      </c>
    </row>
    <row r="4" spans="1:15" ht="79.5" customHeight="1" x14ac:dyDescent="0.25">
      <c r="A4" s="31" t="s">
        <v>19</v>
      </c>
      <c r="B4" s="32"/>
      <c r="C4" s="32"/>
      <c r="D4" s="32"/>
      <c r="E4" s="32"/>
      <c r="F4" s="32"/>
      <c r="G4" s="32"/>
      <c r="H4" s="32"/>
    </row>
    <row r="5" spans="1:15" x14ac:dyDescent="0.25">
      <c r="A5" s="1" t="s">
        <v>16</v>
      </c>
    </row>
    <row r="6" spans="1:15" x14ac:dyDescent="0.25">
      <c r="A6" s="17"/>
      <c r="D6" s="3"/>
      <c r="F6" s="3"/>
      <c r="O6" s="16"/>
    </row>
    <row r="7" spans="1:15" ht="55.2" x14ac:dyDescent="0.25">
      <c r="D7" s="18">
        <v>2026</v>
      </c>
      <c r="E7" s="16"/>
      <c r="F7" s="18">
        <v>2025</v>
      </c>
      <c r="G7" s="18" t="s">
        <v>0</v>
      </c>
      <c r="H7" s="18" t="s">
        <v>0</v>
      </c>
      <c r="I7" s="18"/>
      <c r="J7" s="18"/>
      <c r="K7" s="18"/>
      <c r="L7" s="24" t="s">
        <v>11</v>
      </c>
      <c r="M7" s="25"/>
      <c r="N7" s="20" t="s">
        <v>15</v>
      </c>
      <c r="O7" s="19" t="s">
        <v>20</v>
      </c>
    </row>
    <row r="8" spans="1:15" x14ac:dyDescent="0.25">
      <c r="D8" s="18" t="s">
        <v>1</v>
      </c>
      <c r="E8" s="16"/>
      <c r="F8" s="18" t="s">
        <v>1</v>
      </c>
      <c r="G8" s="18" t="s">
        <v>1</v>
      </c>
      <c r="H8" s="18" t="s">
        <v>10</v>
      </c>
      <c r="I8" s="18"/>
      <c r="J8" s="18"/>
      <c r="K8" s="16"/>
      <c r="L8" s="18" t="s">
        <v>17</v>
      </c>
      <c r="M8" s="18" t="s">
        <v>18</v>
      </c>
      <c r="O8" s="11"/>
    </row>
    <row r="9" spans="1:15" ht="14.4" thickBot="1" x14ac:dyDescent="0.3">
      <c r="D9" s="3"/>
      <c r="E9" s="3"/>
      <c r="O9" s="11"/>
    </row>
    <row r="10" spans="1:15" ht="30" customHeight="1" thickBot="1" x14ac:dyDescent="0.3">
      <c r="A10" s="27" t="s">
        <v>2</v>
      </c>
      <c r="B10" s="27"/>
      <c r="C10" s="27"/>
      <c r="D10" s="7">
        <v>63823.45</v>
      </c>
      <c r="F10" s="7">
        <v>64350</v>
      </c>
      <c r="G10" s="4"/>
      <c r="N10" s="9" t="str">
        <f>IF(D10=F22,"Explanation of % variance from PY opening balance not required - Balance brought forward agrees","Explanation of % variance from PY opening balance not required - Balance brought forward does not agree")</f>
        <v>Explanation of % variance from PY opening balance not required - Balance brought forward does not agree</v>
      </c>
      <c r="O10" s="12"/>
    </row>
    <row r="11" spans="1:15" ht="14.4" thickBot="1" x14ac:dyDescent="0.3">
      <c r="D11" s="4"/>
      <c r="F11" s="4"/>
      <c r="O11" s="11"/>
    </row>
    <row r="12" spans="1:15" ht="180" thickBot="1" x14ac:dyDescent="0.3">
      <c r="A12" s="28" t="s">
        <v>12</v>
      </c>
      <c r="B12" s="29"/>
      <c r="C12" s="30"/>
      <c r="D12" s="7">
        <v>40000</v>
      </c>
      <c r="F12" s="7">
        <v>30000</v>
      </c>
      <c r="G12" s="4">
        <f>D12-F12</f>
        <v>10000</v>
      </c>
      <c r="H12" s="5">
        <f>IF((D12&gt;F12),(D12-F12)/F12,IF(D12&lt;F12,-(D12-F12)/F12,IF(D12=F12,0)))</f>
        <v>0.33333333333333331</v>
      </c>
      <c r="I12" s="2">
        <f>IF(D12-F12&lt;500,0,IF(D12-F12&gt;500,1,IF(D12-F12=500,1)))</f>
        <v>1</v>
      </c>
      <c r="J12" s="2">
        <f>IF(F12-D12&lt;500,0,IF(F12-D12&gt;500,1,IF(F12-D12=500,1)))</f>
        <v>0</v>
      </c>
      <c r="K12" s="3">
        <f>IF(H12&lt;0.15,0,IF(H12&gt;0.15,1,IF(H12=0.15,1)))</f>
        <v>1</v>
      </c>
      <c r="L12" s="3" t="str">
        <f>IF(H12&lt;15%, "NO","YES")</f>
        <v>YES</v>
      </c>
      <c r="M12" s="3" t="str">
        <f>IF(ABS(G12)&lt;100000, "NO","YES")</f>
        <v>NO</v>
      </c>
      <c r="N12" s="9" t="str">
        <f>IF((L12="YES")*AND(I12+J12&lt;1),"Explanation not required, difference less than £500"," ")</f>
        <v xml:space="preserve"> </v>
      </c>
      <c r="O12" s="12" t="s">
        <v>23</v>
      </c>
    </row>
    <row r="13" spans="1:15" ht="14.4" thickBot="1" x14ac:dyDescent="0.3">
      <c r="D13" s="4"/>
      <c r="F13" s="4"/>
      <c r="G13" s="4"/>
      <c r="H13" s="5"/>
      <c r="K13" s="3"/>
      <c r="L13" s="3"/>
      <c r="M13" s="3"/>
      <c r="O13" s="11"/>
    </row>
    <row r="14" spans="1:15" ht="14.4" thickBot="1" x14ac:dyDescent="0.3">
      <c r="A14" s="26" t="s">
        <v>3</v>
      </c>
      <c r="B14" s="26"/>
      <c r="C14" s="26"/>
      <c r="D14" s="7">
        <v>6383.85</v>
      </c>
      <c r="F14" s="7">
        <v>6643</v>
      </c>
      <c r="G14" s="4">
        <f>D14-F14</f>
        <v>-259.14999999999964</v>
      </c>
      <c r="H14" s="5">
        <f>IF((D14&gt;F14),(D14-F14)/F14,IF(D14&lt;F14,-(D14-F14)/F14,IF(D14=F14,0)))</f>
        <v>3.9010989010988956E-2</v>
      </c>
      <c r="I14" s="2">
        <f>IF(D14-F14&lt;500,0,IF(D14-F14&gt;500,1,IF(D14-F14=500,1)))</f>
        <v>0</v>
      </c>
      <c r="J14" s="2">
        <f>IF(F14-D14&lt;500,0,IF(F14-D14&gt;500,1,IF(F14-D14=500,1)))</f>
        <v>0</v>
      </c>
      <c r="K14" s="3">
        <f>IF(H14&lt;0.15,0,IF(H14&gt;0.15,1,IF(H14=0.15,1)))</f>
        <v>0</v>
      </c>
      <c r="L14" s="3" t="str">
        <f>IF(H14&lt;15%, "NO","YES")</f>
        <v>NO</v>
      </c>
      <c r="M14" s="3" t="str">
        <f>IF(ABS(G14)&lt;100000, "NO","YES")</f>
        <v>NO</v>
      </c>
      <c r="N14" s="9" t="str">
        <f>IF((L14="YES")*AND(I14+J14&lt;1),"Explanation not required, difference less than £500"," ")</f>
        <v xml:space="preserve"> </v>
      </c>
      <c r="O14" s="12"/>
    </row>
    <row r="15" spans="1:15" ht="14.4" thickBot="1" x14ac:dyDescent="0.3">
      <c r="D15" s="4"/>
      <c r="F15" s="4"/>
      <c r="G15" s="4"/>
      <c r="H15" s="5"/>
      <c r="K15" s="3"/>
      <c r="L15" s="3"/>
      <c r="M15" s="3"/>
      <c r="O15" s="11"/>
    </row>
    <row r="16" spans="1:15" ht="14.4" thickBot="1" x14ac:dyDescent="0.3">
      <c r="A16" s="26" t="s">
        <v>4</v>
      </c>
      <c r="B16" s="26"/>
      <c r="C16" s="26"/>
      <c r="D16" s="7">
        <v>16551.560000000001</v>
      </c>
      <c r="F16" s="7">
        <v>15950</v>
      </c>
      <c r="G16" s="4">
        <f>D16-F16</f>
        <v>601.56000000000131</v>
      </c>
      <c r="H16" s="5">
        <f>IF((D16&gt;F16),(D16-F16)/F16,IF(D16&lt;F16,-(D16-F16)/F16,IF(D16=F16,0)))</f>
        <v>3.7715360501567478E-2</v>
      </c>
      <c r="I16" s="2">
        <f>IF(D16-F16&lt;500,0,IF(D16-F16&gt;500,1,IF(D16-F16=500,1)))</f>
        <v>1</v>
      </c>
      <c r="J16" s="2">
        <f>IF(F16-D16&lt;500,0,IF(F16-D16&gt;500,1,IF(F16-D16=500,1)))</f>
        <v>0</v>
      </c>
      <c r="K16" s="3">
        <f>IF(H16&lt;0.15,0,IF(H16&gt;0.15,1,IF(H16=0.15,1)))</f>
        <v>0</v>
      </c>
      <c r="L16" s="3" t="str">
        <f>IF(H16&lt;15%, "NO","YES")</f>
        <v>NO</v>
      </c>
      <c r="M16" s="3" t="str">
        <f>IF(ABS(G16)&lt;100000, "NO","YES")</f>
        <v>NO</v>
      </c>
      <c r="N16" s="9" t="str">
        <f>IF((L16="YES")*AND(I16+J16&lt;1),"Explanation not required, difference less than £500"," ")</f>
        <v xml:space="preserve"> </v>
      </c>
      <c r="O16" s="12"/>
    </row>
    <row r="17" spans="1:23" ht="14.4" thickBot="1" x14ac:dyDescent="0.3">
      <c r="D17" s="4"/>
      <c r="F17" s="4"/>
      <c r="G17" s="4"/>
      <c r="H17" s="5"/>
      <c r="K17" s="3"/>
      <c r="L17" s="3"/>
      <c r="M17" s="3"/>
      <c r="O17" s="11"/>
    </row>
    <row r="18" spans="1:23" ht="14.4" thickBot="1" x14ac:dyDescent="0.3">
      <c r="A18" s="26" t="s">
        <v>7</v>
      </c>
      <c r="B18" s="26"/>
      <c r="C18" s="26"/>
      <c r="D18" s="7">
        <v>0</v>
      </c>
      <c r="F18" s="7">
        <v>0</v>
      </c>
      <c r="G18" s="4">
        <f>D18-F18</f>
        <v>0</v>
      </c>
      <c r="H18" s="5">
        <f>IF((D18&gt;F18),(D18-F18)/F18,IF(D18&lt;F18,-(D18-F18)/F18,IF(D18=F18,0)))</f>
        <v>0</v>
      </c>
      <c r="I18" s="2">
        <f>IF(D18-F18&lt;500,0,IF(D18-F18&gt;500,1,IF(D18-F18=500,1)))</f>
        <v>0</v>
      </c>
      <c r="J18" s="2">
        <f>IF(F18-D18&lt;500,0,IF(F18-D18&gt;500,1,IF(F18-D18=500,1)))</f>
        <v>0</v>
      </c>
      <c r="K18" s="3">
        <f>IF(H18&lt;0.15,0,IF(H18&gt;0.15,1,IF(H18=0.15,1)))</f>
        <v>0</v>
      </c>
      <c r="L18" s="3" t="str">
        <f>IF(H18&lt;15%, "NO","YES")</f>
        <v>NO</v>
      </c>
      <c r="M18" s="3" t="str">
        <f>IF(ABS(G18)&lt;100000, "NO","YES")</f>
        <v>NO</v>
      </c>
      <c r="N18" s="9" t="str">
        <f>IF((L18="YES")*AND(I18+J18&lt;1),"Explanation not required, difference less than £500"," ")</f>
        <v xml:space="preserve"> </v>
      </c>
      <c r="O18" s="12"/>
    </row>
    <row r="19" spans="1:23" ht="14.4" thickBot="1" x14ac:dyDescent="0.3">
      <c r="D19" s="4"/>
      <c r="F19" s="4"/>
      <c r="G19" s="4"/>
      <c r="H19" s="5"/>
      <c r="K19" s="3"/>
      <c r="L19" s="3"/>
      <c r="M19" s="3"/>
      <c r="O19" s="11"/>
    </row>
    <row r="20" spans="1:23" ht="14.4" thickBot="1" x14ac:dyDescent="0.3">
      <c r="A20" s="26" t="s">
        <v>13</v>
      </c>
      <c r="B20" s="26"/>
      <c r="C20" s="26"/>
      <c r="D20" s="7">
        <v>20615.14</v>
      </c>
      <c r="F20" s="7">
        <v>21220</v>
      </c>
      <c r="G20" s="4">
        <f>D20-F20</f>
        <v>-604.86000000000058</v>
      </c>
      <c r="H20" s="5">
        <f>IF((D20&gt;F20),(D20-F20)/F20,IF(D20&lt;F20,-(D20-F20)/F20,IF(D20=F20,0)))</f>
        <v>2.8504241281809641E-2</v>
      </c>
      <c r="I20" s="2">
        <f>IF(D20-F20&lt;500,0,IF(D20-F20&gt;500,1,IF(D20-F20=500,1)))</f>
        <v>0</v>
      </c>
      <c r="J20" s="2">
        <f>IF(F20-D20&lt;500,0,IF(F20-D20&gt;500,1,IF(F20-D20=500,1)))</f>
        <v>1</v>
      </c>
      <c r="K20" s="3">
        <f>IF(H20&lt;0.15,0,IF(H20&gt;0.15,1,IF(H20=0.15,1)))</f>
        <v>0</v>
      </c>
      <c r="L20" s="3" t="str">
        <f>IF(H20&lt;15%, "NO","YES")</f>
        <v>NO</v>
      </c>
      <c r="M20" s="3" t="str">
        <f>IF(ABS(G20)&lt;100000, "NO","YES")</f>
        <v>NO</v>
      </c>
      <c r="N20" s="9" t="str">
        <f>IF((L20="YES")*AND(I20+J20&lt;1),"Explanation not required, difference less than £500"," ")</f>
        <v xml:space="preserve"> </v>
      </c>
      <c r="O20" s="12"/>
    </row>
    <row r="21" spans="1:23" ht="14.4" thickBot="1" x14ac:dyDescent="0.3">
      <c r="D21" s="4"/>
      <c r="F21" s="4"/>
      <c r="G21" s="4"/>
      <c r="H21" s="5"/>
      <c r="K21" s="3"/>
      <c r="L21" s="3"/>
      <c r="M21" s="3"/>
      <c r="O21" s="11"/>
    </row>
    <row r="22" spans="1:23" ht="14.4" thickBot="1" x14ac:dyDescent="0.3">
      <c r="A22" s="6" t="s">
        <v>5</v>
      </c>
      <c r="D22" s="21">
        <f>D10+D12+D14-D16-D18-D20</f>
        <v>73040.600000000006</v>
      </c>
      <c r="F22" s="21">
        <f>F10+F12+F14-F16-F18-F20</f>
        <v>63823</v>
      </c>
      <c r="G22" s="4">
        <f>D22-F22</f>
        <v>9217.6000000000058</v>
      </c>
      <c r="H22" s="5">
        <f>IF((D22&gt;F22),(D22-F22)/F22,IF(D22&lt;F22,-(D22-F22)/F22,IF(D22=F22,0)))</f>
        <v>0.14442442379706386</v>
      </c>
      <c r="I22" s="2">
        <f>IF(D22-F22&lt;500,0,IF(D22-F22&gt;500,1,IF(D22-F22=500,1)))</f>
        <v>1</v>
      </c>
      <c r="J22" s="2">
        <f>IF(F22-D22&lt;500,0,IF(F22-D22&gt;500,1,IF(F22-D22=500,1)))</f>
        <v>0</v>
      </c>
      <c r="K22" s="3">
        <f>IF(H22&lt;0.15,0,IF(H22&gt;0.15,1,IF(H22=0.15,1)))</f>
        <v>0</v>
      </c>
      <c r="L22" s="3" t="str">
        <f>IF(H22&lt;15%, "NO","YES")</f>
        <v>NO</v>
      </c>
      <c r="M22" s="3" t="str">
        <f>IF(ABS(G22)&lt;100000, "NO","YES")</f>
        <v>NO</v>
      </c>
      <c r="N22" s="9" t="str">
        <f>IF((L22="YES")*AND(I22+J22&lt;1),"Explanation not required, difference less than £500"," ")</f>
        <v xml:space="preserve"> </v>
      </c>
      <c r="O22" s="12"/>
    </row>
    <row r="23" spans="1:23" ht="14.4" thickBot="1" x14ac:dyDescent="0.3">
      <c r="D23" s="4"/>
      <c r="F23" s="4"/>
      <c r="G23" s="4"/>
      <c r="H23" s="5"/>
      <c r="K23" s="3"/>
      <c r="L23" s="3"/>
      <c r="M23" s="3"/>
      <c r="O23" s="11"/>
    </row>
    <row r="24" spans="1:23" ht="14.4" thickBot="1" x14ac:dyDescent="0.3">
      <c r="A24" s="26" t="s">
        <v>9</v>
      </c>
      <c r="B24" s="26"/>
      <c r="C24" s="26"/>
      <c r="D24" s="7">
        <v>73040.600000000006</v>
      </c>
      <c r="F24" s="7">
        <v>63823</v>
      </c>
      <c r="G24" s="4">
        <f>D24-F24</f>
        <v>9217.6000000000058</v>
      </c>
      <c r="H24" s="5">
        <f>IF((D24&gt;F24),(D24-F24)/F24,IF(D24&lt;F24,-(D24-F24)/F24,IF(D24=F24,0)))</f>
        <v>0.14442442379706386</v>
      </c>
      <c r="I24" s="2">
        <f>IF(D24-F24&lt;500,0,IF(D24-F24&gt;500,1,IF(D24-F24=500,1)))</f>
        <v>1</v>
      </c>
      <c r="J24" s="2">
        <f>IF(F24-D24&lt;500,0,IF(F24-D24&gt;500,1,IF(F24-D24=500,1)))</f>
        <v>0</v>
      </c>
      <c r="K24" s="3">
        <f>IF(H24&lt;0.15,0,IF(H24&gt;0.15,1,IF(H24=0.15,1)))</f>
        <v>0</v>
      </c>
      <c r="L24" s="3" t="str">
        <f>IF(H24&lt;15%, "NO","YES")</f>
        <v>NO</v>
      </c>
      <c r="M24" s="3" t="str">
        <f>IF(ABS(G24)&lt;100000, "NO","YES")</f>
        <v>NO</v>
      </c>
      <c r="N24" s="9" t="str">
        <f>IF((L24="YES")*AND(I24+J24&lt;1),"Explanation not required, difference less than £500"," ")</f>
        <v xml:space="preserve"> </v>
      </c>
      <c r="O24" s="12"/>
    </row>
    <row r="25" spans="1:23" ht="14.4" thickBot="1" x14ac:dyDescent="0.3">
      <c r="D25" s="4"/>
      <c r="F25" s="4"/>
      <c r="G25" s="4"/>
      <c r="H25" s="5"/>
      <c r="K25" s="3"/>
      <c r="L25" s="3"/>
      <c r="M25" s="3"/>
      <c r="O25" s="11"/>
    </row>
    <row r="26" spans="1:23" ht="14.4" thickBot="1" x14ac:dyDescent="0.3">
      <c r="A26" s="26" t="s">
        <v>8</v>
      </c>
      <c r="B26" s="26"/>
      <c r="C26" s="26"/>
      <c r="D26" s="7">
        <v>83053</v>
      </c>
      <c r="F26" s="7">
        <v>82455</v>
      </c>
      <c r="G26" s="4">
        <f>D26-F26</f>
        <v>598</v>
      </c>
      <c r="H26" s="5">
        <f>IF((D26&gt;F26),(D26-F26)/F26,IF(D26&lt;F26,-(D26-F26)/F26,IF(D26=F26,0)))</f>
        <v>7.2524407252440729E-3</v>
      </c>
      <c r="I26" s="2">
        <f>IF(D26-F26&lt;500,0,IF(D26-F26&gt;500,1,IF(D26-F26=500,1)))</f>
        <v>1</v>
      </c>
      <c r="J26" s="2">
        <f>IF(F26-D26&lt;500,0,IF(F26-D26&gt;500,1,IF(F26-D26=500,1)))</f>
        <v>0</v>
      </c>
      <c r="K26" s="3">
        <f>IF(H26&lt;0.15,0,IF(H26&gt;0.15,1,IF(H26=0.15,1)))</f>
        <v>0</v>
      </c>
      <c r="L26" s="3" t="str">
        <f>IF(H26&lt;15%, "NO","YES")</f>
        <v>NO</v>
      </c>
      <c r="M26" s="3" t="str">
        <f>IF(ABS(G26)&lt;100000, "NO","YES")</f>
        <v>NO</v>
      </c>
      <c r="N26" s="9" t="str">
        <f>IF((L26="YES")*AND(I26+J26&lt;1),"Explanation not required, difference less than £500"," ")</f>
        <v xml:space="preserve"> </v>
      </c>
      <c r="O26" s="12"/>
    </row>
    <row r="27" spans="1:23" ht="14.4" thickBot="1" x14ac:dyDescent="0.3">
      <c r="D27" s="4"/>
      <c r="F27" s="4"/>
      <c r="G27" s="4"/>
      <c r="H27" s="5"/>
      <c r="K27" s="3"/>
      <c r="L27" s="3"/>
      <c r="M27" s="3"/>
      <c r="O27" s="11"/>
    </row>
    <row r="28" spans="1:23" ht="14.4" thickBot="1" x14ac:dyDescent="0.3">
      <c r="A28" s="26" t="s">
        <v>6</v>
      </c>
      <c r="B28" s="26"/>
      <c r="C28" s="26"/>
      <c r="D28" s="7">
        <v>0</v>
      </c>
      <c r="F28" s="7">
        <v>0</v>
      </c>
      <c r="G28" s="4">
        <f>D28-F28</f>
        <v>0</v>
      </c>
      <c r="H28" s="5">
        <f>IF((D28&gt;F28),(D28-F28)/F28,IF(D28&lt;F28,-(D28-F28)/F28,IF(D28=F28,0)))</f>
        <v>0</v>
      </c>
      <c r="I28" s="2">
        <f>IF(D28-F28&lt;500,0,IF(D28-F28&gt;500,1,IF(D28-F28=500,1)))</f>
        <v>0</v>
      </c>
      <c r="J28" s="2">
        <f>IF(F28-D28&lt;500,0,IF(F28-D28&gt;500,1,IF(F28-D28=500,1)))</f>
        <v>0</v>
      </c>
      <c r="K28" s="3">
        <f>IF(H28&lt;0.15,0,IF(H28&gt;0.15,1,IF(H28=0.15,1)))</f>
        <v>0</v>
      </c>
      <c r="L28" s="3" t="str">
        <f>IF(H28&lt;15%, "NO","YES")</f>
        <v>NO</v>
      </c>
      <c r="M28" s="3" t="str">
        <f>IF(ABS(G28)&lt;100000, "NO","YES")</f>
        <v>NO</v>
      </c>
      <c r="N28" s="9" t="str">
        <f>IF((L28="YES")*AND(I28+J28&lt;1),"Explanation not required, difference less than £500"," ")</f>
        <v xml:space="preserve"> </v>
      </c>
      <c r="O28" s="12"/>
    </row>
    <row r="29" spans="1:23" x14ac:dyDescent="0.25">
      <c r="H29" s="5"/>
      <c r="K29" s="3"/>
      <c r="L29" s="3"/>
      <c r="M29" s="3"/>
      <c r="O29" s="11"/>
    </row>
    <row r="30" spans="1:23" x14ac:dyDescent="0.25">
      <c r="C30" s="10"/>
    </row>
    <row r="31" spans="1:23" ht="15" customHeight="1" x14ac:dyDescent="0.25">
      <c r="P31" s="15"/>
      <c r="Q31" s="15"/>
      <c r="R31" s="15"/>
      <c r="S31" s="15"/>
      <c r="T31" s="15"/>
      <c r="U31" s="15"/>
      <c r="V31" s="15"/>
      <c r="W31" s="15"/>
    </row>
    <row r="32" spans="1:23" ht="17.399999999999999" x14ac:dyDescent="0.3">
      <c r="C32" s="22"/>
      <c r="O32" s="15"/>
      <c r="P32" s="15"/>
      <c r="Q32" s="15"/>
      <c r="R32" s="15"/>
      <c r="S32" s="15"/>
      <c r="T32" s="15"/>
      <c r="U32" s="15"/>
      <c r="V32" s="15"/>
      <c r="W32" s="15"/>
    </row>
    <row r="34" spans="3:3" ht="17.399999999999999" x14ac:dyDescent="0.3">
      <c r="C34" s="22"/>
    </row>
  </sheetData>
  <mergeCells count="12">
    <mergeCell ref="A4:H4"/>
    <mergeCell ref="A18:C18"/>
    <mergeCell ref="A20:C20"/>
    <mergeCell ref="A1:K1"/>
    <mergeCell ref="A24:C24"/>
    <mergeCell ref="L7:M7"/>
    <mergeCell ref="A26:C26"/>
    <mergeCell ref="A28:C28"/>
    <mergeCell ref="A10:C10"/>
    <mergeCell ref="A12:C12"/>
    <mergeCell ref="A14:C14"/>
    <mergeCell ref="A16:C16"/>
  </mergeCells>
  <conditionalFormatting sqref="N10">
    <cfRule type="cellIs" dxfId="0" priority="1" stopIfTrue="1" operator="equal">
      <formula>"Explanation of % variance from PY opening balance not required - Balance brought forward does not agree"</formula>
    </cfRule>
  </conditionalFormatting>
  <pageMargins left="0.70866141732283472" right="0.70866141732283472" top="0.74803149606299213" bottom="0.74803149606299213" header="0.31496062992125984" footer="0.31496062992125984"/>
  <pageSetup paperSize="9" scale="48" orientation="landscape" horizontalDpi="4294967293"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8E3210FC8CC244385F67BCD3701AFAE" ma:contentTypeVersion="16" ma:contentTypeDescription="Create a new document." ma:contentTypeScope="" ma:versionID="deb294c4a77975d965cb6f250139bd56">
  <xsd:schema xmlns:xsd="http://www.w3.org/2001/XMLSchema" xmlns:xs="http://www.w3.org/2001/XMLSchema" xmlns:p="http://schemas.microsoft.com/office/2006/metadata/properties" xmlns:ns2="67569244-f879-40f9-924f-0b5754edfb0b" xmlns:ns3="16a7b4dc-aa79-4dfd-9258-d7ff05a94b9a" targetNamespace="http://schemas.microsoft.com/office/2006/metadata/properties" ma:root="true" ma:fieldsID="573ada6f779384b6ae8288e670e8a4f9" ns2:_="" ns3:_="">
    <xsd:import namespace="67569244-f879-40f9-924f-0b5754edfb0b"/>
    <xsd:import namespace="16a7b4dc-aa79-4dfd-9258-d7ff05a94b9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3:TaxCatchAll" minOccurs="0"/>
                <xsd:element ref="ns2:MediaServiceOCR" minOccurs="0"/>
                <xsd:element ref="ns2:lcf76f155ced4ddcb4097134ff3c332f" minOccurs="0"/>
                <xsd:element ref="ns2:MediaServiceLocation"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7569244-f879-40f9-924f-0b5754edfb0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OCR" ma:index="17" nillable="true" ma:displayName="Extracted Text" ma:internalName="MediaServiceOCR" ma:readOnly="true">
      <xsd:simpleType>
        <xsd:restriction base="dms:Note">
          <xsd:maxLength value="255"/>
        </xsd:restrictio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8120b137-7765-46b2-9a6b-ad7906aed77f" ma:termSetId="09814cd3-568e-fe90-9814-8d621ff8fb84" ma:anchorId="fba54fb3-c3e1-fe81-a776-ca4b69148c4d" ma:open="true" ma:isKeyword="false">
      <xsd:complexType>
        <xsd:sequence>
          <xsd:element ref="pc:Terms" minOccurs="0" maxOccurs="1"/>
        </xsd:sequence>
      </xsd:complexType>
    </xsd:element>
    <xsd:element name="MediaServiceLocation" ma:index="20" nillable="true" ma:displayName="Location" ma:description="" ma:indexed="true" ma:internalName="MediaServiceLocation" ma:readOnly="true">
      <xsd:simpleType>
        <xsd:restriction base="dms:Text"/>
      </xsd:simpleType>
    </xsd:element>
    <xsd:element name="_Flow_SignoffStatus" ma:index="21" nillable="true" ma:displayName="Sign-off status" ma:internalName="_x0024_Resources_x003a_core_x002c_Signoff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6a7b4dc-aa79-4dfd-9258-d7ff05a94b9a"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0773699c-d5c7-4614-b1d7-c02aecb37305}" ma:internalName="TaxCatchAll" ma:showField="CatchAllData" ma:web="16a7b4dc-aa79-4dfd-9258-d7ff05a94b9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67569244-f879-40f9-924f-0b5754edfb0b">
      <Terms xmlns="http://schemas.microsoft.com/office/infopath/2007/PartnerControls"/>
    </lcf76f155ced4ddcb4097134ff3c332f>
    <TaxCatchAll xmlns="16a7b4dc-aa79-4dfd-9258-d7ff05a94b9a" xsi:nil="true"/>
    <_Flow_SignoffStatus xmlns="67569244-f879-40f9-924f-0b5754edfb0b"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1A01111-3F67-47C8-825A-2FBB508792E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7569244-f879-40f9-924f-0b5754edfb0b"/>
    <ds:schemaRef ds:uri="16a7b4dc-aa79-4dfd-9258-d7ff05a94b9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38E5E2D-8359-423C-B4BD-314EA3500208}">
  <ds:schemaRefs>
    <ds:schemaRef ds:uri="http://schemas.microsoft.com/office/2006/metadata/properties"/>
    <ds:schemaRef ds:uri="http://schemas.microsoft.com/office/infopath/2007/PartnerControls"/>
    <ds:schemaRef ds:uri="67569244-f879-40f9-924f-0b5754edfb0b"/>
    <ds:schemaRef ds:uri="16a7b4dc-aa79-4dfd-9258-d7ff05a94b9a"/>
  </ds:schemaRefs>
</ds:datastoreItem>
</file>

<file path=customXml/itemProps3.xml><?xml version="1.0" encoding="utf-8"?>
<ds:datastoreItem xmlns:ds="http://schemas.openxmlformats.org/officeDocument/2006/customXml" ds:itemID="{82210264-0ABA-4658-B69D-CF67BDD7E8D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Variances</vt:lpstr>
      <vt:lpstr>Variances!Print_Area</vt:lpstr>
    </vt:vector>
  </TitlesOfParts>
  <Company>Littlejohn LLP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jsheridan</dc:creator>
  <cp:lastModifiedBy>Joanna Brock</cp:lastModifiedBy>
  <cp:lastPrinted>2026-04-27T08:15:17Z</cp:lastPrinted>
  <dcterms:created xsi:type="dcterms:W3CDTF">2012-07-11T10:01:28Z</dcterms:created>
  <dcterms:modified xsi:type="dcterms:W3CDTF">2026-04-27T08:17:41Z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0x01010048E3210FC8CC244385F67BCD3701AFAE</vt:lpwstr>
  </property>
  <property fmtid="{D5CDD505-2E9C-101B-9397-08002B2CF9AE}" pid="3" name="Order">
    <vt:r8>56554600</vt:r8>
  </property>
  <property fmtid="{D5CDD505-2E9C-101B-9397-08002B2CF9AE}" pid="4" name="MediaServiceImageTags">
    <vt:lpwstr/>
  </property>
</Properties>
</file>